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330" windowWidth="11085" windowHeight="6330" activeTab="0"/>
  </bookViews>
  <sheets>
    <sheet name="Rekenmodel" sheetId="1" r:id="rId1"/>
    <sheet name="Traktementstabel" sheetId="2" r:id="rId2"/>
  </sheets>
  <definedNames/>
  <calcPr fullCalcOnLoad="1" fullPrecision="0"/>
</workbook>
</file>

<file path=xl/sharedStrings.xml><?xml version="1.0" encoding="utf-8"?>
<sst xmlns="http://schemas.openxmlformats.org/spreadsheetml/2006/main" count="57" uniqueCount="53">
  <si>
    <t>Leden per predikant</t>
  </si>
  <si>
    <t>1= &lt;350; 2= 350/550; 3= &gt;550</t>
  </si>
  <si>
    <t>Ambtsjaren</t>
  </si>
  <si>
    <t>0 t/m 20</t>
  </si>
  <si>
    <t>Deeltijdfactor in procenten</t>
  </si>
  <si>
    <t>Auto km per jaar</t>
  </si>
  <si>
    <t>Fiets km per jaar</t>
  </si>
  <si>
    <t>Woont de predikant in de pastorie?</t>
  </si>
  <si>
    <t>Vergoeding voor studeerkamer per jaar</t>
  </si>
  <si>
    <t>Maand
bedragen</t>
  </si>
  <si>
    <t>Jaar
bedragen</t>
  </si>
  <si>
    <t>Traktement volgens tabel</t>
  </si>
  <si>
    <t>Traktement</t>
  </si>
  <si>
    <t>jaartraktement</t>
  </si>
  <si>
    <t>vakantietoeslag 8%</t>
  </si>
  <si>
    <t>Bruto grondslag inhouding emeritaat</t>
  </si>
  <si>
    <t>Franchise</t>
  </si>
  <si>
    <t>Netto grondslag inhouding emeritaat</t>
  </si>
  <si>
    <t>Inhouding 9%</t>
  </si>
  <si>
    <t>Inhouding emeritaat</t>
  </si>
  <si>
    <t>Subtotaal</t>
  </si>
  <si>
    <t>Bijdrage zorgverzekering</t>
  </si>
  <si>
    <t>Grondslag bijdrage zorgverzekering</t>
  </si>
  <si>
    <t>Vergoeding representatiekosten</t>
  </si>
  <si>
    <t>Vergoeding administratie- en bureaukosten</t>
  </si>
  <si>
    <t>Vergoeding vakliteratuur</t>
  </si>
  <si>
    <t>Vergoeding autokosten € 0,35 per km</t>
  </si>
  <si>
    <t>Vergoeding fietskosten € 0,05 per km</t>
  </si>
  <si>
    <t>Inhouding voor pastorie</t>
  </si>
  <si>
    <t>"ja" of "nee"</t>
  </si>
  <si>
    <t>Vergoeding voor studeerkamer</t>
  </si>
  <si>
    <t>Aan predikant uit te betalen bedrag</t>
  </si>
  <si>
    <t>Vakantietoeslag 8%,jaarlijks in mei</t>
  </si>
  <si>
    <t>Invullen</t>
  </si>
  <si>
    <t>Hulpberekeningen</t>
  </si>
  <si>
    <t>Aantal leden per predikant</t>
  </si>
  <si>
    <t>&lt; 350 leden</t>
  </si>
  <si>
    <t>350-550 leden</t>
  </si>
  <si>
    <t>&gt; 550 leden</t>
  </si>
  <si>
    <t>€</t>
  </si>
  <si>
    <t>Pensioenfonds Zorg en Welzijn</t>
  </si>
  <si>
    <t>De penningmeester moet het traktement opgeven ten behoeve van de pensioenopbouw bij het pensioenfonds. 
Dat gebeurt door via www.pggm.nl/werkgevers/ in te loggen op de Onlinedesk. Daar moeten worden opgegeven:
- het voltijdstraktement (inclusief vakantietoeslag en
- de deeltijdfactor.</t>
  </si>
  <si>
    <t>Op te geven traktement ('salaris')</t>
  </si>
  <si>
    <t>Deeltijdfactor</t>
  </si>
  <si>
    <t>ja</t>
  </si>
  <si>
    <t>Vergoeding mobiele telefoon</t>
  </si>
  <si>
    <t>Vergoeding mobiele telefoon per jaar</t>
  </si>
  <si>
    <t>Vergoeding vaste telefoon per jaar</t>
  </si>
  <si>
    <t>Vergoeding vaste telefoon</t>
  </si>
  <si>
    <t>zie punt 10 van de regeling</t>
  </si>
  <si>
    <t>Bijdrage zorgverzekering 7,50%</t>
  </si>
  <si>
    <t>Rekenmodel traktementen en vergoedingen 2014</t>
  </si>
  <si>
    <t>Enkele kerken brengen, om eerdere toezeggingen gestand te doen, geen inhouding voor de pastorie in rekening. In dat geval moet de fiscale waarde van de vrije dienstwoning bij het salaris worden opgeteld. De fiscale waarde is 1,7% van de WOZ-waarde.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</si>
</sst>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37">
    <font>
      <sz val="10"/>
      <name val="Courier New"/>
      <family val="0"/>
    </font>
    <font>
      <sz val="10"/>
      <color indexed="8"/>
      <name val="Courier New"/>
      <family val="2"/>
    </font>
    <font>
      <b/>
      <sz val="10"/>
      <name val="Courier New"/>
      <family val="3"/>
    </font>
    <font>
      <sz val="8"/>
      <name val="Courier New"/>
      <family val="3"/>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thin"/>
    </border>
    <border>
      <left/>
      <right/>
      <top style="thin"/>
      <bottom/>
    </border>
    <border>
      <left style="thin"/>
      <right style="thin"/>
      <top/>
      <bottom/>
    </border>
    <border>
      <left style="thin"/>
      <right style="thin"/>
      <top/>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4" fontId="0" fillId="0" borderId="0" xfId="0" applyNumberFormat="1" applyAlignment="1">
      <alignment/>
    </xf>
    <xf numFmtId="4" fontId="0" fillId="0" borderId="10" xfId="0" applyNumberFormat="1" applyBorder="1" applyAlignment="1">
      <alignment/>
    </xf>
    <xf numFmtId="4" fontId="0" fillId="0" borderId="11" xfId="0" applyNumberFormat="1" applyBorder="1" applyAlignment="1">
      <alignment/>
    </xf>
    <xf numFmtId="4" fontId="0" fillId="0" borderId="12" xfId="0" applyNumberFormat="1" applyBorder="1" applyAlignment="1">
      <alignment/>
    </xf>
    <xf numFmtId="1" fontId="0" fillId="0" borderId="13" xfId="0" applyNumberFormat="1" applyBorder="1" applyAlignment="1">
      <alignment/>
    </xf>
    <xf numFmtId="10" fontId="0" fillId="0" borderId="13"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2" fillId="0" borderId="15" xfId="0" applyNumberFormat="1" applyFont="1" applyBorder="1" applyAlignment="1">
      <alignment/>
    </xf>
    <xf numFmtId="4" fontId="0" fillId="0" borderId="0" xfId="0" applyNumberFormat="1" applyBorder="1" applyAlignment="1">
      <alignment/>
    </xf>
    <xf numFmtId="0" fontId="0" fillId="0" borderId="0" xfId="55">
      <alignment/>
      <protection/>
    </xf>
    <xf numFmtId="3" fontId="0" fillId="0" borderId="0" xfId="55" applyNumberFormat="1">
      <alignment/>
      <protection/>
    </xf>
    <xf numFmtId="0" fontId="0" fillId="0" borderId="0" xfId="55" applyAlignment="1">
      <alignment horizontal="center"/>
      <protection/>
    </xf>
    <xf numFmtId="0" fontId="0" fillId="0" borderId="0" xfId="55" applyAlignment="1">
      <alignment horizontal="center" vertical="center" wrapText="1"/>
      <protection/>
    </xf>
    <xf numFmtId="4" fontId="2" fillId="0" borderId="16" xfId="0" applyNumberFormat="1" applyFont="1" applyBorder="1" applyAlignment="1">
      <alignment/>
    </xf>
    <xf numFmtId="4" fontId="0" fillId="0" borderId="17" xfId="0" applyNumberFormat="1" applyBorder="1" applyAlignment="1">
      <alignment/>
    </xf>
    <xf numFmtId="4" fontId="0" fillId="0" borderId="18" xfId="0" applyNumberFormat="1" applyBorder="1" applyAlignment="1">
      <alignment wrapText="1"/>
    </xf>
    <xf numFmtId="4" fontId="0" fillId="0" borderId="19" xfId="0" applyNumberFormat="1" applyBorder="1" applyAlignment="1">
      <alignment/>
    </xf>
    <xf numFmtId="4" fontId="0" fillId="0" borderId="18" xfId="0" applyNumberFormat="1" applyBorder="1" applyAlignment="1">
      <alignment/>
    </xf>
    <xf numFmtId="10" fontId="0" fillId="0" borderId="0" xfId="0" applyNumberFormat="1" applyBorder="1" applyAlignment="1">
      <alignment/>
    </xf>
    <xf numFmtId="4" fontId="0" fillId="0" borderId="20" xfId="0" applyNumberFormat="1" applyBorder="1" applyAlignment="1">
      <alignment/>
    </xf>
    <xf numFmtId="4" fontId="0" fillId="0" borderId="21" xfId="0" applyNumberFormat="1" applyBorder="1" applyAlignment="1">
      <alignment/>
    </xf>
    <xf numFmtId="4" fontId="2" fillId="0" borderId="12" xfId="0" applyNumberFormat="1" applyFont="1" applyBorder="1" applyAlignment="1">
      <alignment horizontal="center" wrapText="1"/>
    </xf>
    <xf numFmtId="4" fontId="0" fillId="0" borderId="16" xfId="0" applyNumberFormat="1" applyFont="1" applyBorder="1" applyAlignment="1">
      <alignment vertical="center"/>
    </xf>
    <xf numFmtId="0" fontId="3" fillId="0" borderId="0" xfId="0" applyNumberFormat="1" applyFont="1" applyBorder="1" applyAlignment="1" quotePrefix="1">
      <alignment horizontal="left" vertical="center" wrapText="1"/>
    </xf>
    <xf numFmtId="4" fontId="0" fillId="0" borderId="18" xfId="0" applyNumberFormat="1" applyBorder="1" applyAlignment="1">
      <alignment horizontal="left" wrapText="1"/>
    </xf>
    <xf numFmtId="4" fontId="0" fillId="0" borderId="0" xfId="0" applyNumberFormat="1" applyBorder="1" applyAlignment="1">
      <alignment horizontal="left" wrapText="1"/>
    </xf>
    <xf numFmtId="4" fontId="0" fillId="0" borderId="19" xfId="0" applyNumberFormat="1" applyBorder="1" applyAlignment="1">
      <alignment horizontal="left" wrapText="1"/>
    </xf>
    <xf numFmtId="4" fontId="0" fillId="0" borderId="20" xfId="0" applyNumberFormat="1" applyBorder="1" applyAlignment="1">
      <alignment horizontal="left" wrapText="1"/>
    </xf>
    <xf numFmtId="4" fontId="0" fillId="0" borderId="11" xfId="0" applyNumberFormat="1" applyBorder="1" applyAlignment="1">
      <alignment horizontal="left" wrapText="1"/>
    </xf>
    <xf numFmtId="4" fontId="0" fillId="0" borderId="21" xfId="0" applyNumberFormat="1" applyBorder="1" applyAlignment="1">
      <alignment horizontal="left" wrapText="1"/>
    </xf>
    <xf numFmtId="4" fontId="2" fillId="0" borderId="0" xfId="0" applyNumberFormat="1"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
      <selection activeCell="B3" sqref="B3"/>
    </sheetView>
  </sheetViews>
  <sheetFormatPr defaultColWidth="12.75390625" defaultRowHeight="13.5"/>
  <cols>
    <col min="1" max="1" width="41.625" style="1" customWidth="1"/>
    <col min="2" max="3" width="13.625" style="1" customWidth="1"/>
    <col min="4" max="4" width="16.75390625" style="1" customWidth="1"/>
    <col min="5" max="16384" width="12.75390625" style="1" customWidth="1"/>
  </cols>
  <sheetData>
    <row r="1" spans="1:4" ht="22.5" customHeight="1">
      <c r="A1" s="32" t="s">
        <v>51</v>
      </c>
      <c r="B1" s="32"/>
      <c r="C1" s="32"/>
      <c r="D1" s="32"/>
    </row>
    <row r="2" ht="13.5">
      <c r="B2" s="9" t="s">
        <v>33</v>
      </c>
    </row>
    <row r="3" spans="1:3" ht="13.5">
      <c r="A3" s="1" t="s">
        <v>0</v>
      </c>
      <c r="B3" s="5">
        <v>1</v>
      </c>
      <c r="C3" s="1" t="s">
        <v>1</v>
      </c>
    </row>
    <row r="4" spans="1:3" ht="13.5">
      <c r="A4" s="1" t="s">
        <v>2</v>
      </c>
      <c r="B4" s="5">
        <v>0</v>
      </c>
      <c r="C4" s="1" t="s">
        <v>3</v>
      </c>
    </row>
    <row r="5" spans="1:2" ht="13.5">
      <c r="A5" s="1" t="s">
        <v>4</v>
      </c>
      <c r="B5" s="6">
        <v>1</v>
      </c>
    </row>
    <row r="6" spans="1:2" ht="13.5">
      <c r="A6" s="1" t="s">
        <v>5</v>
      </c>
      <c r="B6" s="7">
        <v>1000</v>
      </c>
    </row>
    <row r="7" spans="1:2" ht="13.5">
      <c r="A7" s="1" t="s">
        <v>6</v>
      </c>
      <c r="B7" s="7">
        <v>1000</v>
      </c>
    </row>
    <row r="8" spans="1:3" ht="13.5">
      <c r="A8" s="1" t="s">
        <v>47</v>
      </c>
      <c r="B8" s="7">
        <v>240</v>
      </c>
      <c r="C8" s="1" t="s">
        <v>49</v>
      </c>
    </row>
    <row r="9" spans="1:3" ht="13.5">
      <c r="A9" s="1" t="s">
        <v>46</v>
      </c>
      <c r="B9" s="7">
        <v>240</v>
      </c>
      <c r="C9" s="1" t="s">
        <v>49</v>
      </c>
    </row>
    <row r="10" spans="1:3" ht="13.5">
      <c r="A10" s="1" t="s">
        <v>7</v>
      </c>
      <c r="B10" s="7" t="s">
        <v>44</v>
      </c>
      <c r="C10" s="1" t="s">
        <v>29</v>
      </c>
    </row>
    <row r="11" spans="1:4" ht="13.5" customHeight="1">
      <c r="A11" s="1" t="s">
        <v>8</v>
      </c>
      <c r="B11" s="8">
        <v>0</v>
      </c>
      <c r="C11" s="25">
        <f>IF(B10="nee","Als de predikant zelf in zijn werkruimte voorziet dient daar een financiële vergoeding tegenover te staan. Zie Regeling 2013 par.20.",IF(ISBLANK(B10),"",IF(B11&lt;&gt;0,"Vergoeding voor studeerkamer alleen invullen als de predikant
niet in de pastorie woont","")))</f>
      </c>
      <c r="D11" s="25"/>
    </row>
    <row r="12" spans="2:4" ht="42" customHeight="1">
      <c r="B12" s="10"/>
      <c r="C12" s="25"/>
      <c r="D12" s="25"/>
    </row>
    <row r="14" spans="1:4" ht="27">
      <c r="A14" s="24"/>
      <c r="B14" s="23" t="s">
        <v>9</v>
      </c>
      <c r="C14" s="23" t="s">
        <v>10</v>
      </c>
      <c r="D14" s="16"/>
    </row>
    <row r="15" spans="1:4" ht="13.5" customHeight="1">
      <c r="A15" s="19" t="s">
        <v>11</v>
      </c>
      <c r="B15" s="10">
        <f ca="1">OFFSET(Traktementstabel!A4,B4,B3)</f>
        <v>2968</v>
      </c>
      <c r="C15" s="10"/>
      <c r="D15" s="18"/>
    </row>
    <row r="16" spans="1:4" ht="13.5" customHeight="1">
      <c r="A16" s="19" t="s">
        <v>12</v>
      </c>
      <c r="B16" s="10">
        <f>B15*B5</f>
        <v>2968</v>
      </c>
      <c r="C16" s="10">
        <f>B16*12</f>
        <v>35616</v>
      </c>
      <c r="D16" s="18"/>
    </row>
    <row r="17" spans="1:4" ht="13.5" customHeight="1">
      <c r="A17" s="19" t="s">
        <v>19</v>
      </c>
      <c r="B17" s="3">
        <f>C17/12</f>
        <v>-206.44</v>
      </c>
      <c r="C17" s="3">
        <f>-B41</f>
        <v>-2477.28</v>
      </c>
      <c r="D17" s="18"/>
    </row>
    <row r="18" spans="1:4" ht="13.5" customHeight="1">
      <c r="A18" s="19" t="s">
        <v>20</v>
      </c>
      <c r="B18" s="10">
        <f>SUM(B16:B17)</f>
        <v>2761.56</v>
      </c>
      <c r="C18" s="10">
        <f>SUM(C16:C17)</f>
        <v>33138.72</v>
      </c>
      <c r="D18" s="18"/>
    </row>
    <row r="19" spans="1:4" ht="13.5" customHeight="1">
      <c r="A19" s="19" t="s">
        <v>21</v>
      </c>
      <c r="B19" s="10">
        <f aca="true" t="shared" si="0" ref="B19:B28">C19/12</f>
        <v>224.93</v>
      </c>
      <c r="C19" s="10">
        <f>B44</f>
        <v>2699.1</v>
      </c>
      <c r="D19" s="18"/>
    </row>
    <row r="20" spans="1:4" ht="13.5" customHeight="1">
      <c r="A20" s="19" t="s">
        <v>23</v>
      </c>
      <c r="B20" s="10">
        <f t="shared" si="0"/>
        <v>75</v>
      </c>
      <c r="C20" s="10">
        <f>900*B5</f>
        <v>900</v>
      </c>
      <c r="D20" s="18"/>
    </row>
    <row r="21" spans="1:4" ht="13.5" customHeight="1">
      <c r="A21" s="19" t="s">
        <v>24</v>
      </c>
      <c r="B21" s="10">
        <f t="shared" si="0"/>
        <v>66.67</v>
      </c>
      <c r="C21" s="10">
        <v>800</v>
      </c>
      <c r="D21" s="18"/>
    </row>
    <row r="22" spans="1:4" ht="13.5" customHeight="1">
      <c r="A22" s="19" t="s">
        <v>25</v>
      </c>
      <c r="B22" s="10">
        <f t="shared" si="0"/>
        <v>83.33</v>
      </c>
      <c r="C22" s="10">
        <v>1000</v>
      </c>
      <c r="D22" s="18"/>
    </row>
    <row r="23" spans="1:4" ht="13.5" customHeight="1">
      <c r="A23" s="19" t="s">
        <v>26</v>
      </c>
      <c r="B23" s="10">
        <f t="shared" si="0"/>
        <v>29.17</v>
      </c>
      <c r="C23" s="10">
        <f>0.35*B6</f>
        <v>350</v>
      </c>
      <c r="D23" s="18"/>
    </row>
    <row r="24" spans="1:4" ht="13.5" customHeight="1">
      <c r="A24" s="19" t="s">
        <v>27</v>
      </c>
      <c r="B24" s="10">
        <f t="shared" si="0"/>
        <v>4.17</v>
      </c>
      <c r="C24" s="10">
        <f>0.05*B7</f>
        <v>50</v>
      </c>
      <c r="D24" s="18"/>
    </row>
    <row r="25" spans="1:4" ht="13.5" customHeight="1">
      <c r="A25" s="19" t="s">
        <v>48</v>
      </c>
      <c r="B25" s="10">
        <f t="shared" si="0"/>
        <v>20</v>
      </c>
      <c r="C25" s="10">
        <f>B8</f>
        <v>240</v>
      </c>
      <c r="D25" s="18"/>
    </row>
    <row r="26" spans="1:4" ht="13.5" customHeight="1">
      <c r="A26" s="19" t="s">
        <v>45</v>
      </c>
      <c r="B26" s="10">
        <f t="shared" si="0"/>
        <v>20</v>
      </c>
      <c r="C26" s="10">
        <f>B9</f>
        <v>240</v>
      </c>
      <c r="D26" s="18"/>
    </row>
    <row r="27" spans="1:4" ht="13.5" customHeight="1">
      <c r="A27" s="19" t="s">
        <v>28</v>
      </c>
      <c r="B27" s="10">
        <f t="shared" si="0"/>
        <v>-356.16</v>
      </c>
      <c r="C27" s="10">
        <f>-IF(B10="ja",12%*12*B15,0)</f>
        <v>-4273.92</v>
      </c>
      <c r="D27" s="18"/>
    </row>
    <row r="28" spans="1:4" ht="13.5" customHeight="1">
      <c r="A28" s="19" t="s">
        <v>30</v>
      </c>
      <c r="B28" s="10">
        <f t="shared" si="0"/>
        <v>0</v>
      </c>
      <c r="C28" s="10">
        <f>B11</f>
        <v>0</v>
      </c>
      <c r="D28" s="18"/>
    </row>
    <row r="29" spans="1:4" ht="13.5" customHeight="1" thickBot="1">
      <c r="A29" s="19" t="s">
        <v>31</v>
      </c>
      <c r="B29" s="2">
        <f>SUM(B18:B28)</f>
        <v>2928.67</v>
      </c>
      <c r="C29" s="4">
        <f>SUM(C18:C28)</f>
        <v>35143.9</v>
      </c>
      <c r="D29" s="18"/>
    </row>
    <row r="30" spans="1:4" ht="13.5" customHeight="1" thickTop="1">
      <c r="A30" s="17" t="s">
        <v>32</v>
      </c>
      <c r="B30" s="10"/>
      <c r="C30" s="10">
        <f>8%*C16</f>
        <v>2849.28</v>
      </c>
      <c r="D30" s="18"/>
    </row>
    <row r="31" spans="1:4" ht="13.5" customHeight="1" thickBot="1">
      <c r="A31" s="19"/>
      <c r="B31" s="10"/>
      <c r="C31" s="2">
        <f>SUM(C29:C30)</f>
        <v>37993.18</v>
      </c>
      <c r="D31" s="18"/>
    </row>
    <row r="32" spans="1:4" ht="13.5" customHeight="1" thickTop="1">
      <c r="A32" s="21"/>
      <c r="B32" s="3"/>
      <c r="C32" s="3"/>
      <c r="D32" s="22"/>
    </row>
    <row r="33" spans="1:4" ht="13.5" customHeight="1">
      <c r="A33" s="15" t="s">
        <v>34</v>
      </c>
      <c r="B33" s="4"/>
      <c r="C33" s="4"/>
      <c r="D33" s="16"/>
    </row>
    <row r="34" spans="1:4" ht="13.5" customHeight="1">
      <c r="A34" s="19" t="s">
        <v>13</v>
      </c>
      <c r="B34" s="10">
        <f>C16</f>
        <v>35616</v>
      </c>
      <c r="C34" s="10"/>
      <c r="D34" s="18"/>
    </row>
    <row r="35" spans="1:4" ht="13.5" customHeight="1">
      <c r="A35" s="19" t="s">
        <v>14</v>
      </c>
      <c r="B35" s="10">
        <f>B34*8%</f>
        <v>2849.28</v>
      </c>
      <c r="C35" s="10"/>
      <c r="D35" s="18"/>
    </row>
    <row r="36" spans="1:4" ht="13.5" customHeight="1" thickBot="1">
      <c r="A36" s="19"/>
      <c r="B36" s="2">
        <f>B34+B35</f>
        <v>38465.28</v>
      </c>
      <c r="C36" s="10"/>
      <c r="D36" s="18"/>
    </row>
    <row r="37" spans="1:4" ht="13.5" customHeight="1" thickTop="1">
      <c r="A37" s="19"/>
      <c r="B37" s="10"/>
      <c r="C37" s="10"/>
      <c r="D37" s="18"/>
    </row>
    <row r="38" spans="1:4" ht="13.5" customHeight="1">
      <c r="A38" s="19" t="s">
        <v>15</v>
      </c>
      <c r="B38" s="10">
        <f>B36</f>
        <v>38465.28</v>
      </c>
      <c r="C38" s="10"/>
      <c r="D38" s="18"/>
    </row>
    <row r="39" spans="1:4" ht="13.5" customHeight="1">
      <c r="A39" s="19" t="s">
        <v>16</v>
      </c>
      <c r="B39" s="10">
        <f>10940*B5</f>
        <v>10940</v>
      </c>
      <c r="C39" s="10"/>
      <c r="D39" s="18"/>
    </row>
    <row r="40" spans="1:4" ht="13.5" customHeight="1">
      <c r="A40" s="19" t="s">
        <v>17</v>
      </c>
      <c r="B40" s="10">
        <f>B38-B39</f>
        <v>27525.28</v>
      </c>
      <c r="C40" s="10"/>
      <c r="D40" s="18"/>
    </row>
    <row r="41" spans="1:4" ht="13.5" customHeight="1">
      <c r="A41" s="19" t="s">
        <v>18</v>
      </c>
      <c r="B41" s="10">
        <f>9%*B40</f>
        <v>2477.28</v>
      </c>
      <c r="C41" s="10"/>
      <c r="D41" s="18"/>
    </row>
    <row r="42" spans="1:4" ht="13.5" customHeight="1">
      <c r="A42" s="19"/>
      <c r="B42" s="10"/>
      <c r="C42" s="10"/>
      <c r="D42" s="18"/>
    </row>
    <row r="43" spans="1:4" ht="13.5" customHeight="1">
      <c r="A43" s="19" t="s">
        <v>22</v>
      </c>
      <c r="B43" s="10">
        <f>MIN(B36-B41,51413)</f>
        <v>35988</v>
      </c>
      <c r="C43" s="10"/>
      <c r="D43" s="18"/>
    </row>
    <row r="44" spans="1:4" ht="13.5" customHeight="1">
      <c r="A44" s="19" t="s">
        <v>50</v>
      </c>
      <c r="B44" s="10">
        <f>7.5%*B43</f>
        <v>2699.1</v>
      </c>
      <c r="C44" s="10"/>
      <c r="D44" s="18"/>
    </row>
    <row r="45" spans="1:4" ht="13.5" customHeight="1">
      <c r="A45" s="21"/>
      <c r="B45" s="3"/>
      <c r="C45" s="3"/>
      <c r="D45" s="22"/>
    </row>
    <row r="46" spans="1:4" ht="13.5" customHeight="1">
      <c r="A46" s="15" t="s">
        <v>40</v>
      </c>
      <c r="B46" s="4"/>
      <c r="C46" s="4"/>
      <c r="D46" s="16"/>
    </row>
    <row r="47" spans="1:4" ht="81" customHeight="1">
      <c r="A47" s="26" t="s">
        <v>41</v>
      </c>
      <c r="B47" s="27"/>
      <c r="C47" s="27"/>
      <c r="D47" s="28"/>
    </row>
    <row r="48" spans="1:4" ht="13.5" customHeight="1">
      <c r="A48" s="17" t="s">
        <v>42</v>
      </c>
      <c r="B48" s="10">
        <f>ROUNDUP(B15*12.96,0)</f>
        <v>38466</v>
      </c>
      <c r="C48" s="10"/>
      <c r="D48" s="18"/>
    </row>
    <row r="49" spans="1:4" ht="13.5" customHeight="1">
      <c r="A49" s="19" t="s">
        <v>43</v>
      </c>
      <c r="B49" s="20">
        <f>Rekenmodel!B5</f>
        <v>1</v>
      </c>
      <c r="C49" s="10"/>
      <c r="D49" s="18"/>
    </row>
    <row r="50" spans="1:4" ht="53.25" customHeight="1">
      <c r="A50" s="29" t="s">
        <v>52</v>
      </c>
      <c r="B50" s="30"/>
      <c r="C50" s="30"/>
      <c r="D50" s="31"/>
    </row>
    <row r="51" ht="13.5" customHeight="1"/>
    <row r="52" ht="13.5" customHeight="1"/>
    <row r="53" ht="13.5" customHeight="1"/>
    <row r="54" ht="13.5" customHeight="1"/>
    <row r="55" ht="13.5" customHeight="1"/>
  </sheetData>
  <sheetProtection/>
  <mergeCells count="4">
    <mergeCell ref="C11:D12"/>
    <mergeCell ref="A47:D47"/>
    <mergeCell ref="A50:D50"/>
    <mergeCell ref="A1:D1"/>
  </mergeCells>
  <printOptions/>
  <pageMargins left="0.74" right="0.36"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
      <selection activeCell="G22" sqref="G22"/>
    </sheetView>
  </sheetViews>
  <sheetFormatPr defaultColWidth="12.625" defaultRowHeight="13.5"/>
  <cols>
    <col min="1" max="1" width="16.375" style="11" customWidth="1"/>
    <col min="2" max="4" width="16.625" style="11" customWidth="1"/>
    <col min="5" max="16384" width="12.625" style="11" customWidth="1"/>
  </cols>
  <sheetData>
    <row r="1" spans="1:4" ht="27">
      <c r="A1" s="14" t="s">
        <v>35</v>
      </c>
      <c r="B1" s="14" t="s">
        <v>36</v>
      </c>
      <c r="C1" s="14" t="s">
        <v>37</v>
      </c>
      <c r="D1" s="14" t="s">
        <v>38</v>
      </c>
    </row>
    <row r="2" spans="1:4" ht="13.5">
      <c r="A2" s="14"/>
      <c r="B2" s="14"/>
      <c r="C2" s="14"/>
      <c r="D2" s="14"/>
    </row>
    <row r="3" spans="1:4" ht="13.5">
      <c r="A3" s="13" t="s">
        <v>2</v>
      </c>
      <c r="B3" s="13" t="s">
        <v>39</v>
      </c>
      <c r="C3" s="13" t="s">
        <v>39</v>
      </c>
      <c r="D3" s="13" t="s">
        <v>39</v>
      </c>
    </row>
    <row r="4" spans="1:4" ht="13.5">
      <c r="A4" s="11">
        <v>0</v>
      </c>
      <c r="B4" s="12">
        <v>2968</v>
      </c>
      <c r="C4" s="12">
        <v>3492</v>
      </c>
      <c r="D4" s="12">
        <v>3631</v>
      </c>
    </row>
    <row r="5" spans="1:4" ht="13.5">
      <c r="A5" s="11">
        <v>1</v>
      </c>
      <c r="B5" s="12">
        <v>3117</v>
      </c>
      <c r="C5" s="12">
        <v>3570</v>
      </c>
      <c r="D5" s="12">
        <v>3712</v>
      </c>
    </row>
    <row r="6" spans="1:4" ht="13.5">
      <c r="A6" s="11">
        <v>2</v>
      </c>
      <c r="B6" s="12">
        <v>3191</v>
      </c>
      <c r="C6" s="12">
        <v>3631</v>
      </c>
      <c r="D6" s="12">
        <v>3789</v>
      </c>
    </row>
    <row r="7" spans="1:4" ht="13.5">
      <c r="A7" s="11">
        <v>3</v>
      </c>
      <c r="B7" s="12">
        <v>3345</v>
      </c>
      <c r="C7" s="12">
        <v>3712</v>
      </c>
      <c r="D7" s="12">
        <v>3867</v>
      </c>
    </row>
    <row r="8" spans="1:4" ht="13.5">
      <c r="A8" s="11">
        <v>4</v>
      </c>
      <c r="B8" s="12">
        <v>3487</v>
      </c>
      <c r="C8" s="12">
        <v>3770</v>
      </c>
      <c r="D8" s="12">
        <v>3969</v>
      </c>
    </row>
    <row r="9" spans="1:4" ht="13.5">
      <c r="A9" s="11">
        <v>5</v>
      </c>
      <c r="B9" s="12">
        <v>3553</v>
      </c>
      <c r="C9" s="12">
        <v>3830</v>
      </c>
      <c r="D9" s="12">
        <v>4071</v>
      </c>
    </row>
    <row r="10" spans="1:4" ht="13.5">
      <c r="A10" s="11">
        <v>6</v>
      </c>
      <c r="B10" s="12">
        <v>3631</v>
      </c>
      <c r="C10" s="12">
        <v>3890</v>
      </c>
      <c r="D10" s="12">
        <v>4172</v>
      </c>
    </row>
    <row r="11" spans="1:4" ht="13.5">
      <c r="A11" s="11">
        <v>7</v>
      </c>
      <c r="B11" s="12">
        <v>3712</v>
      </c>
      <c r="C11" s="12">
        <v>3949</v>
      </c>
      <c r="D11" s="12">
        <v>4275</v>
      </c>
    </row>
    <row r="12" spans="1:4" ht="13.5">
      <c r="A12" s="11">
        <v>8</v>
      </c>
      <c r="B12" s="12">
        <v>3789</v>
      </c>
      <c r="C12" s="12">
        <v>4029</v>
      </c>
      <c r="D12" s="12">
        <v>4345</v>
      </c>
    </row>
    <row r="13" spans="1:4" ht="13.5">
      <c r="A13" s="11">
        <v>9</v>
      </c>
      <c r="B13" s="12">
        <v>3867</v>
      </c>
      <c r="C13" s="12">
        <v>4108</v>
      </c>
      <c r="D13" s="12">
        <v>4461</v>
      </c>
    </row>
    <row r="14" spans="1:4" ht="13.5">
      <c r="A14" s="11">
        <v>10</v>
      </c>
      <c r="B14" s="12">
        <v>3949</v>
      </c>
      <c r="C14" s="12">
        <v>4187</v>
      </c>
      <c r="D14" s="12">
        <v>4589</v>
      </c>
    </row>
    <row r="15" spans="1:4" ht="13.5">
      <c r="A15" s="11">
        <v>11</v>
      </c>
      <c r="B15" s="12">
        <v>4029</v>
      </c>
      <c r="C15" s="12">
        <v>4275</v>
      </c>
      <c r="D15" s="12">
        <v>4701</v>
      </c>
    </row>
    <row r="16" spans="1:4" ht="13.5">
      <c r="A16" s="11">
        <v>12</v>
      </c>
      <c r="B16" s="12">
        <v>4107</v>
      </c>
      <c r="C16" s="12">
        <v>4345</v>
      </c>
      <c r="D16" s="12">
        <v>4822</v>
      </c>
    </row>
    <row r="17" spans="1:4" ht="13.5">
      <c r="A17" s="11">
        <v>13</v>
      </c>
      <c r="B17" s="12">
        <v>4170</v>
      </c>
      <c r="C17" s="12">
        <v>4426</v>
      </c>
      <c r="D17" s="12">
        <v>4938</v>
      </c>
    </row>
    <row r="18" spans="1:4" ht="13.5">
      <c r="A18" s="11">
        <v>14</v>
      </c>
      <c r="B18" s="12">
        <v>4226</v>
      </c>
      <c r="C18" s="12">
        <v>4503</v>
      </c>
      <c r="D18" s="12">
        <v>5082</v>
      </c>
    </row>
    <row r="19" spans="1:4" ht="13.5">
      <c r="A19" s="11">
        <v>15</v>
      </c>
      <c r="B19" s="12">
        <v>4266</v>
      </c>
      <c r="C19" s="12">
        <v>4589</v>
      </c>
      <c r="D19" s="12">
        <v>5172</v>
      </c>
    </row>
    <row r="20" spans="1:4" ht="13.5">
      <c r="A20" s="11">
        <v>16</v>
      </c>
      <c r="B20" s="12">
        <v>4329</v>
      </c>
      <c r="C20" s="12">
        <v>4701</v>
      </c>
      <c r="D20" s="12">
        <v>5307</v>
      </c>
    </row>
    <row r="21" spans="1:4" ht="13.5">
      <c r="A21" s="11">
        <v>17</v>
      </c>
      <c r="B21" s="12">
        <v>4391</v>
      </c>
      <c r="C21" s="12">
        <v>4822</v>
      </c>
      <c r="D21" s="12">
        <v>5361</v>
      </c>
    </row>
    <row r="22" spans="1:4" ht="13.5">
      <c r="A22" s="11">
        <v>18</v>
      </c>
      <c r="B22" s="12">
        <v>4455</v>
      </c>
      <c r="C22" s="12">
        <v>4873</v>
      </c>
      <c r="D22" s="12">
        <v>5427</v>
      </c>
    </row>
    <row r="23" spans="1:4" ht="13.5">
      <c r="A23" s="11">
        <v>19</v>
      </c>
      <c r="B23" s="12">
        <v>4520</v>
      </c>
      <c r="C23" s="12">
        <v>4938</v>
      </c>
      <c r="D23" s="12">
        <v>5505</v>
      </c>
    </row>
    <row r="24" spans="1:4" ht="13.5">
      <c r="A24" s="11">
        <v>20</v>
      </c>
      <c r="B24" s="12">
        <v>4589</v>
      </c>
      <c r="C24" s="12">
        <v>4997</v>
      </c>
      <c r="D24" s="12">
        <v>5614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van Rees</dc:creator>
  <cp:keywords/>
  <dc:description/>
  <cp:lastModifiedBy>H. van Rees</cp:lastModifiedBy>
  <cp:lastPrinted>2012-10-22T20:39:33Z</cp:lastPrinted>
  <dcterms:created xsi:type="dcterms:W3CDTF">2003-11-21T19:44:55Z</dcterms:created>
  <dcterms:modified xsi:type="dcterms:W3CDTF">2014-01-04T10:56:02Z</dcterms:modified>
  <cp:category/>
  <cp:version/>
  <cp:contentType/>
  <cp:contentStatus/>
</cp:coreProperties>
</file>